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T:\GMMQ\Guilde-ADISQ Scène\Négo renouvellement entente\Négociations 2013 et +\Comparatifs\Entente collective finale\"/>
    </mc:Choice>
  </mc:AlternateContent>
  <xr:revisionPtr revIDLastSave="0" documentId="10_ncr:8100000_{4E0B37EE-DB69-433F-9D95-FA04BF254568}" xr6:coauthVersionLast="34" xr6:coauthVersionMax="34" xr10:uidLastSave="{00000000-0000-0000-0000-000000000000}"/>
  <bookViews>
    <workbookView xWindow="0" yWindow="0" windowWidth="25035" windowHeight="10185" xr2:uid="{00000000-000D-0000-FFFF-FFFF00000000}"/>
  </bookViews>
  <sheets>
    <sheet name="Contrat-typ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R20" i="1" l="1"/>
  <c r="Z20" i="1"/>
  <c r="X20" i="1"/>
  <c r="V20" i="1"/>
  <c r="T20" i="1"/>
  <c r="X10" i="1" l="1"/>
  <c r="Y23" i="1" l="1"/>
  <c r="L21" i="1"/>
  <c r="J21" i="1"/>
  <c r="H21" i="1"/>
  <c r="F21" i="1"/>
  <c r="D21" i="1"/>
  <c r="L20" i="1"/>
  <c r="J20" i="1"/>
  <c r="H20" i="1"/>
  <c r="F20" i="1"/>
  <c r="D20" i="1"/>
  <c r="X11" i="1"/>
  <c r="V11" i="1"/>
  <c r="V12" i="1"/>
  <c r="T12" i="1"/>
  <c r="R12" i="1"/>
  <c r="P12" i="1"/>
  <c r="N12" i="1"/>
  <c r="L12" i="1"/>
  <c r="J12" i="1"/>
  <c r="H12" i="1"/>
  <c r="L11" i="1"/>
  <c r="J11" i="1"/>
  <c r="H11" i="1"/>
  <c r="F11" i="1"/>
  <c r="D11" i="1"/>
  <c r="V10" i="1"/>
  <c r="T10" i="1"/>
  <c r="R10" i="1"/>
  <c r="P10" i="1"/>
  <c r="N10" i="1"/>
  <c r="L10" i="1"/>
  <c r="J10" i="1"/>
  <c r="H10" i="1"/>
  <c r="F10" i="1"/>
  <c r="D10" i="1"/>
  <c r="K23" i="1" l="1"/>
  <c r="T11" i="1"/>
  <c r="R11" i="1"/>
  <c r="P11" i="1"/>
  <c r="N11" i="1"/>
  <c r="X14" i="1" l="1"/>
  <c r="H30" i="1" s="1"/>
  <c r="X28" i="1" s="1"/>
  <c r="H29" i="1" l="1"/>
  <c r="H26" i="1"/>
  <c r="Q26" i="1" s="1"/>
  <c r="Q27" i="1" s="1"/>
  <c r="H28" i="1"/>
  <c r="X27" i="1" s="1"/>
  <c r="Q28" i="1" l="1"/>
  <c r="Q29" i="1" s="1"/>
  <c r="X26" i="1"/>
</calcChain>
</file>

<file path=xl/sharedStrings.xml><?xml version="1.0" encoding="utf-8"?>
<sst xmlns="http://schemas.openxmlformats.org/spreadsheetml/2006/main" count="107" uniqueCount="64">
  <si>
    <t>Catégorie/Fonction</t>
  </si>
  <si>
    <t>4000 places et +</t>
  </si>
  <si>
    <t>Nbre hr supp. (1/4hr)</t>
  </si>
  <si>
    <t>Nbre rep.</t>
  </si>
  <si>
    <t>Cachet min. / rep.</t>
  </si>
  <si>
    <t>Cachet min. hr. supp.</t>
  </si>
  <si>
    <t>Régime de retraite (7% cachet minimum)</t>
  </si>
  <si>
    <t>Indemnité congé annuel (4% cachet minimum)</t>
  </si>
  <si>
    <t>Producteur :</t>
  </si>
  <si>
    <t>Musicien :</t>
  </si>
  <si>
    <t xml:space="preserve"> Adresse :</t>
  </si>
  <si>
    <t xml:space="preserve"> Nom du spectacle :</t>
  </si>
  <si>
    <t>Base de calcul</t>
  </si>
  <si>
    <t>Cachet min. / h.</t>
  </si>
  <si>
    <t>A - Répétitions</t>
  </si>
  <si>
    <t>D - Animation de rue</t>
  </si>
  <si>
    <t>Accompagnateur relève / de niche</t>
  </si>
  <si>
    <t>Musicien accompagnateur</t>
  </si>
  <si>
    <t>Chef d'orchestre / Directeur musical</t>
  </si>
  <si>
    <t>Nbre hr répet.</t>
  </si>
  <si>
    <t>Nbre hr supp. répet.</t>
  </si>
  <si>
    <t xml:space="preserve"> À la Guilde des musiciens et musiciennes</t>
  </si>
  <si>
    <t xml:space="preserve"> À l'ADISQ</t>
  </si>
  <si>
    <t xml:space="preserve"> Part du musicien (sans taxes)</t>
  </si>
  <si>
    <t xml:space="preserve"> Montant à remettre au musicien</t>
  </si>
  <si>
    <t>Cotisation syndicale (déduction 3% cachet minimum)</t>
  </si>
  <si>
    <t>Heures anim. rue</t>
  </si>
  <si>
    <t>B - Tournée, toutes salle 1-399 places, première partie et représentation promotionnelle</t>
  </si>
  <si>
    <t>400-999 places OU représentation extérieure</t>
  </si>
  <si>
    <t>Montants payables</t>
  </si>
  <si>
    <t>1000-3999 places OU spectacle de commande intérieur</t>
  </si>
  <si>
    <t>n/a</t>
  </si>
  <si>
    <t>Artiste / membre groupe protagoniste</t>
  </si>
  <si>
    <t>Cachet minimum total pour répétitions et représentations :</t>
  </si>
  <si>
    <t>Base de calcul totale pour contributions des cachets exemptés :</t>
  </si>
  <si>
    <t>Musicien cumulant fonction UDA (O/N) :</t>
  </si>
  <si>
    <t xml:space="preserve"> À Caisse de retraite des mus. du Canada</t>
  </si>
  <si>
    <t>Signature du musicien</t>
  </si>
  <si>
    <t>Signature du producteur</t>
  </si>
  <si>
    <t>Nbre heures (1/4hr)</t>
  </si>
  <si>
    <t>B - Représentations</t>
  </si>
  <si>
    <t>C - Animation de rue</t>
  </si>
  <si>
    <t>Accompagnateur seul (+ 35% si app.)</t>
  </si>
  <si>
    <r>
      <rPr>
        <b/>
        <sz val="12"/>
        <color theme="1"/>
        <rFont val="Arial"/>
        <family val="2"/>
      </rPr>
      <t>*</t>
    </r>
    <r>
      <rPr>
        <b/>
        <sz val="9"/>
        <color theme="1"/>
        <rFont val="Arial"/>
        <family val="2"/>
      </rPr>
      <t xml:space="preserve"> Joindre les dates et lieux des représentations ou les heures de présence par jour (animation de rue)</t>
    </r>
  </si>
  <si>
    <t>Les parties ont signé le (date)</t>
  </si>
  <si>
    <t>Supplément</t>
  </si>
  <si>
    <t>4. COTISATIONS ET CONTRIBUTIONS</t>
  </si>
  <si>
    <r>
      <t>C - Salles Montréal et Québec OU représentations en résidence OU autres (</t>
    </r>
    <r>
      <rPr>
        <b/>
        <sz val="7"/>
        <color theme="1"/>
        <rFont val="Arial"/>
        <family val="2"/>
      </rPr>
      <t>sauf</t>
    </r>
    <r>
      <rPr>
        <sz val="7"/>
        <color theme="1"/>
        <rFont val="Arial"/>
        <family val="2"/>
      </rPr>
      <t xml:space="preserve"> B)</t>
    </r>
  </si>
  <si>
    <r>
      <t xml:space="preserve"> # GMMQ </t>
    </r>
    <r>
      <rPr>
        <b/>
        <sz val="8"/>
        <color theme="1"/>
        <rFont val="Calibri"/>
        <family val="2"/>
        <scheme val="minor"/>
      </rPr>
      <t>(le cas échéant)</t>
    </r>
    <r>
      <rPr>
        <b/>
        <sz val="10"/>
        <color theme="1"/>
        <rFont val="Calibri"/>
        <family val="2"/>
        <scheme val="minor"/>
      </rPr>
      <t xml:space="preserve"> :</t>
    </r>
  </si>
  <si>
    <r>
      <t xml:space="preserve">1. CHEF ET ACCOMPAGNATEUR </t>
    </r>
    <r>
      <rPr>
        <b/>
        <sz val="8"/>
        <color theme="1"/>
        <rFont val="Arial"/>
        <family val="2"/>
      </rPr>
      <t>(si accompagnateur sur un projet relève ou de niche, utilisez le tableau 2 ci-dessous)</t>
    </r>
    <r>
      <rPr>
        <b/>
        <sz val="10"/>
        <color theme="1"/>
        <rFont val="Arial"/>
        <family val="2"/>
      </rPr>
      <t xml:space="preserve"> *</t>
    </r>
  </si>
  <si>
    <t xml:space="preserve"> N.A.S. :</t>
  </si>
  <si>
    <t>Indemnité GMMQ pour exemption de cachet (5$/représentation)</t>
  </si>
  <si>
    <t>Artiste / mbre gr. protagoniste</t>
  </si>
  <si>
    <t>E - Supplément certains jours fériés (12.2)</t>
  </si>
  <si>
    <r>
      <t xml:space="preserve">2. ARTISTE PROTAGONISTE ET ACCOMPAGNATEUR SUR UN PROJET RELÈVE OU DE NICHE                                       </t>
    </r>
    <r>
      <rPr>
        <b/>
        <sz val="8"/>
        <color theme="1"/>
        <rFont val="Arial"/>
        <family val="2"/>
      </rPr>
      <t>(si renonciation de cachet par l'artiste protagoniste, utilisez le tableau 3 à droite)</t>
    </r>
    <r>
      <rPr>
        <b/>
        <sz val="10"/>
        <color theme="1"/>
        <rFont val="Arial"/>
        <family val="2"/>
      </rPr>
      <t xml:space="preserve"> *</t>
    </r>
  </si>
  <si>
    <r>
      <t>3. BASE DE CALCUL DES CONTRIBUTIONS POUR EXEMPTION DE CACHET DU PROTAGONISTE</t>
    </r>
    <r>
      <rPr>
        <b/>
        <sz val="8"/>
        <color theme="1"/>
        <rFont val="Arial"/>
        <family val="2"/>
      </rPr>
      <t xml:space="preserve">                 1ères parties - Représentations promo. - Développement à l'international - Salles de moins de 200 places*</t>
    </r>
    <r>
      <rPr>
        <b/>
        <sz val="8.5"/>
        <color theme="1"/>
        <rFont val="Arial"/>
        <family val="2"/>
      </rPr>
      <t xml:space="preserve"> </t>
    </r>
  </si>
  <si>
    <t>Numéro TVQ de l'ADISQ :</t>
  </si>
  <si>
    <t xml:space="preserve"> Numéro TPS de l'ADISQ :</t>
  </si>
  <si>
    <t>1 006 198 640 TQ 0001</t>
  </si>
  <si>
    <t>100 296 466 RT 0001</t>
  </si>
  <si>
    <r>
      <t xml:space="preserve"> Taxes applicables pour le musicien </t>
    </r>
    <r>
      <rPr>
        <b/>
        <sz val="9"/>
        <rFont val="Calibri"/>
        <family val="2"/>
        <scheme val="minor"/>
      </rPr>
      <t>(O/N)</t>
    </r>
    <r>
      <rPr>
        <b/>
        <sz val="10"/>
        <rFont val="Calibri"/>
        <family val="2"/>
        <scheme val="minor"/>
      </rPr>
      <t xml:space="preserve"> :</t>
    </r>
  </si>
  <si>
    <t xml:space="preserve"> TPS (musicien) #</t>
  </si>
  <si>
    <t xml:space="preserve"> TVQ (musicien) #</t>
  </si>
  <si>
    <t>Cotisation patronale ADISQ (3% cachet minimum + taxes)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</si>
</sst>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#,##0.00\ &quot;$&quot;"/>
    <numFmt numFmtId="166" formatCode="#,##0.00\ _$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.7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sz val="6.5"/>
      <name val="Arial"/>
      <family val="2"/>
    </font>
    <font>
      <b/>
      <sz val="12"/>
      <color theme="1"/>
      <name val="Arial"/>
      <family val="2"/>
    </font>
    <font>
      <sz val="10"/>
      <color theme="1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Border="1"/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13" fillId="0" borderId="0" xfId="0" applyFont="1" applyBorder="1"/>
    <xf numFmtId="0" fontId="3" fillId="0" borderId="0" xfId="0" applyFont="1" applyFill="1" applyBorder="1" applyAlignment="1"/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Fill="1" applyBorder="1" applyAlignment="1"/>
    <xf numFmtId="0" fontId="13" fillId="0" borderId="0" xfId="0" applyFont="1" applyBorder="1" applyAlignment="1"/>
    <xf numFmtId="0" fontId="17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/>
    <xf numFmtId="0" fontId="19" fillId="0" borderId="0" xfId="0" applyFont="1" applyBorder="1" applyAlignment="1">
      <alignment vertical="center"/>
    </xf>
    <xf numFmtId="0" fontId="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12" fillId="0" borderId="0" xfId="0" applyFont="1" applyBorder="1"/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7" fontId="10" fillId="0" borderId="0" xfId="1" applyNumberFormat="1" applyFont="1" applyBorder="1" applyAlignment="1">
      <alignment vertical="center"/>
    </xf>
    <xf numFmtId="1" fontId="10" fillId="0" borderId="0" xfId="1" applyNumberFormat="1" applyFont="1" applyBorder="1" applyAlignment="1">
      <alignment horizontal="center" vertical="center"/>
    </xf>
    <xf numFmtId="165" fontId="10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44" fontId="2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5" fontId="18" fillId="0" borderId="0" xfId="1" applyNumberFormat="1" applyFont="1" applyBorder="1" applyAlignment="1">
      <alignment vertical="center"/>
    </xf>
    <xf numFmtId="0" fontId="0" fillId="2" borderId="0" xfId="0" applyFill="1"/>
    <xf numFmtId="0" fontId="8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/>
    <xf numFmtId="0" fontId="7" fillId="2" borderId="0" xfId="0" applyFont="1" applyFill="1" applyBorder="1"/>
    <xf numFmtId="0" fontId="2" fillId="2" borderId="0" xfId="0" applyFont="1" applyFill="1"/>
    <xf numFmtId="0" fontId="9" fillId="2" borderId="1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166" fontId="21" fillId="2" borderId="1" xfId="1" applyNumberFormat="1" applyFont="1" applyFill="1" applyBorder="1" applyAlignment="1">
      <alignment horizontal="center" vertical="center"/>
    </xf>
    <xf numFmtId="166" fontId="21" fillId="2" borderId="8" xfId="1" applyNumberFormat="1" applyFont="1" applyFill="1" applyBorder="1" applyAlignment="1">
      <alignment horizontal="center" vertical="center"/>
    </xf>
    <xf numFmtId="166" fontId="21" fillId="2" borderId="2" xfId="1" applyNumberFormat="1" applyFont="1" applyFill="1" applyBorder="1" applyAlignment="1">
      <alignment horizontal="center" vertical="center"/>
    </xf>
    <xf numFmtId="166" fontId="21" fillId="2" borderId="10" xfId="1" applyNumberFormat="1" applyFont="1" applyFill="1" applyBorder="1" applyAlignment="1">
      <alignment horizontal="center" vertical="center"/>
    </xf>
    <xf numFmtId="166" fontId="21" fillId="2" borderId="11" xfId="1" applyNumberFormat="1" applyFont="1" applyFill="1" applyBorder="1" applyAlignment="1">
      <alignment horizontal="center" vertical="center"/>
    </xf>
    <xf numFmtId="166" fontId="21" fillId="2" borderId="15" xfId="1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9" fillId="2" borderId="0" xfId="0" applyFont="1" applyFill="1" applyBorder="1" applyAlignment="1">
      <alignment vertical="center"/>
    </xf>
    <xf numFmtId="165" fontId="15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2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 applyAlignment="1"/>
    <xf numFmtId="1" fontId="9" fillId="2" borderId="0" xfId="1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2" fillId="2" borderId="0" xfId="0" applyFont="1" applyFill="1"/>
    <xf numFmtId="0" fontId="11" fillId="2" borderId="31" xfId="0" applyFont="1" applyFill="1" applyBorder="1" applyAlignment="1"/>
    <xf numFmtId="0" fontId="9" fillId="2" borderId="37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166" fontId="20" fillId="2" borderId="1" xfId="1" applyNumberFormat="1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vertical="center"/>
    </xf>
    <xf numFmtId="166" fontId="21" fillId="2" borderId="10" xfId="1" applyNumberFormat="1" applyFont="1" applyFill="1" applyBorder="1" applyAlignment="1">
      <alignment vertical="center"/>
    </xf>
    <xf numFmtId="0" fontId="9" fillId="2" borderId="0" xfId="0" applyFont="1" applyFill="1" applyBorder="1" applyAlignment="1"/>
    <xf numFmtId="0" fontId="18" fillId="2" borderId="0" xfId="0" applyFont="1" applyFill="1" applyAlignment="1">
      <alignment vertical="center"/>
    </xf>
    <xf numFmtId="0" fontId="3" fillId="2" borderId="16" xfId="0" applyFont="1" applyFill="1" applyBorder="1" applyAlignment="1">
      <alignment vertical="center"/>
    </xf>
    <xf numFmtId="44" fontId="2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/>
    <xf numFmtId="0" fontId="6" fillId="2" borderId="0" xfId="0" applyFont="1" applyFill="1" applyAlignment="1">
      <alignment horizontal="right" vertical="center"/>
    </xf>
    <xf numFmtId="165" fontId="18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/>
    <xf numFmtId="0" fontId="13" fillId="2" borderId="0" xfId="0" applyFont="1" applyFill="1" applyBorder="1"/>
    <xf numFmtId="0" fontId="3" fillId="2" borderId="0" xfId="0" applyFont="1" applyFill="1" applyBorder="1" applyAlignment="1"/>
    <xf numFmtId="0" fontId="2" fillId="2" borderId="23" xfId="0" applyFont="1" applyFill="1" applyBorder="1" applyAlignment="1">
      <alignment vertical="center"/>
    </xf>
    <xf numFmtId="165" fontId="3" fillId="2" borderId="23" xfId="0" applyNumberFormat="1" applyFont="1" applyFill="1" applyBorder="1" applyAlignment="1">
      <alignment vertical="center"/>
    </xf>
    <xf numFmtId="0" fontId="18" fillId="2" borderId="0" xfId="0" applyFont="1" applyFill="1" applyAlignment="1"/>
    <xf numFmtId="0" fontId="3" fillId="2" borderId="0" xfId="0" applyFont="1" applyFill="1"/>
    <xf numFmtId="0" fontId="2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0" fontId="0" fillId="2" borderId="0" xfId="0" applyFill="1" applyAlignment="1"/>
    <xf numFmtId="0" fontId="0" fillId="2" borderId="0" xfId="0" applyFill="1" applyBorder="1"/>
    <xf numFmtId="0" fontId="0" fillId="2" borderId="0" xfId="0" applyFill="1" applyBorder="1" applyAlignment="1"/>
    <xf numFmtId="0" fontId="6" fillId="2" borderId="0" xfId="0" applyFont="1" applyFill="1"/>
    <xf numFmtId="0" fontId="6" fillId="2" borderId="0" xfId="0" applyFont="1" applyFill="1" applyBorder="1"/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5" fillId="2" borderId="9" xfId="0" applyNumberFormat="1" applyFont="1" applyFill="1" applyBorder="1" applyAlignment="1" applyProtection="1">
      <alignment horizontal="center" vertical="center"/>
      <protection locked="0"/>
    </xf>
    <xf numFmtId="1" fontId="25" fillId="2" borderId="2" xfId="1" applyNumberFormat="1" applyFont="1" applyFill="1" applyBorder="1" applyAlignment="1" applyProtection="1">
      <alignment horizontal="center" vertical="center"/>
      <protection locked="0"/>
    </xf>
    <xf numFmtId="1" fontId="2" fillId="2" borderId="2" xfId="1" applyNumberFormat="1" applyFont="1" applyFill="1" applyBorder="1" applyAlignment="1" applyProtection="1">
      <alignment horizontal="center" vertical="center"/>
      <protection locked="0"/>
    </xf>
    <xf numFmtId="1" fontId="25" fillId="2" borderId="15" xfId="1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5" fillId="2" borderId="13" xfId="0" applyNumberFormat="1" applyFont="1" applyFill="1" applyBorder="1" applyAlignment="1" applyProtection="1">
      <alignment horizontal="center" vertical="center"/>
      <protection locked="0"/>
    </xf>
    <xf numFmtId="1" fontId="25" fillId="2" borderId="7" xfId="0" applyNumberFormat="1" applyFont="1" applyFill="1" applyBorder="1" applyAlignment="1" applyProtection="1">
      <alignment horizontal="center" vertical="center"/>
      <protection locked="0"/>
    </xf>
    <xf numFmtId="166" fontId="21" fillId="2" borderId="8" xfId="1" applyNumberFormat="1" applyFont="1" applyFill="1" applyBorder="1" applyAlignment="1" applyProtection="1">
      <alignment horizontal="center" vertical="center"/>
      <protection locked="0"/>
    </xf>
    <xf numFmtId="166" fontId="21" fillId="2" borderId="11" xfId="1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5" xfId="1" applyNumberFormat="1" applyFont="1" applyFill="1" applyBorder="1" applyAlignment="1" applyProtection="1">
      <alignment horizontal="center" vertical="center"/>
      <protection locked="0"/>
    </xf>
    <xf numFmtId="165" fontId="25" fillId="2" borderId="10" xfId="1" applyNumberFormat="1" applyFont="1" applyFill="1" applyBorder="1" applyAlignment="1" applyProtection="1">
      <alignment horizontal="center" vertical="center"/>
      <protection locked="0"/>
    </xf>
    <xf numFmtId="165" fontId="25" fillId="2" borderId="13" xfId="1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Alignment="1" applyProtection="1">
      <alignment horizontal="center" vertical="center"/>
      <protection locked="0"/>
    </xf>
    <xf numFmtId="44" fontId="2" fillId="2" borderId="0" xfId="0" applyNumberFormat="1" applyFont="1" applyFill="1" applyAlignment="1" applyProtection="1">
      <alignment horizontal="center" vertical="center"/>
      <protection locked="0"/>
    </xf>
    <xf numFmtId="0" fontId="27" fillId="2" borderId="0" xfId="0" applyFont="1" applyFill="1" applyBorder="1"/>
    <xf numFmtId="0" fontId="28" fillId="2" borderId="23" xfId="0" applyFont="1" applyFill="1" applyBorder="1" applyAlignment="1"/>
    <xf numFmtId="0" fontId="30" fillId="2" borderId="0" xfId="0" applyFont="1" applyFill="1"/>
    <xf numFmtId="0" fontId="7" fillId="2" borderId="4" xfId="0" applyFont="1" applyFill="1" applyBorder="1" applyAlignment="1" applyProtection="1">
      <alignment horizontal="center"/>
      <protection locked="0"/>
    </xf>
    <xf numFmtId="165" fontId="24" fillId="2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23" fillId="2" borderId="19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0" fontId="23" fillId="2" borderId="20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165" fontId="24" fillId="2" borderId="1" xfId="0" applyNumberFormat="1" applyFont="1" applyFill="1" applyBorder="1" applyAlignment="1">
      <alignment horizontal="center" vertical="center"/>
    </xf>
    <xf numFmtId="165" fontId="25" fillId="2" borderId="21" xfId="0" applyNumberFormat="1" applyFont="1" applyFill="1" applyBorder="1" applyAlignment="1">
      <alignment horizontal="center" vertical="center"/>
    </xf>
    <xf numFmtId="165" fontId="25" fillId="2" borderId="22" xfId="0" applyNumberFormat="1" applyFont="1" applyFill="1" applyBorder="1" applyAlignment="1">
      <alignment horizontal="center" vertical="center"/>
    </xf>
    <xf numFmtId="165" fontId="25" fillId="2" borderId="19" xfId="0" applyNumberFormat="1" applyFont="1" applyFill="1" applyBorder="1" applyAlignment="1">
      <alignment horizontal="center" vertical="center"/>
    </xf>
    <xf numFmtId="165" fontId="25" fillId="2" borderId="3" xfId="0" applyNumberFormat="1" applyFont="1" applyFill="1" applyBorder="1" applyAlignment="1">
      <alignment horizontal="center" vertical="center"/>
    </xf>
    <xf numFmtId="165" fontId="18" fillId="2" borderId="0" xfId="1" applyNumberFormat="1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center"/>
    </xf>
    <xf numFmtId="0" fontId="31" fillId="2" borderId="2" xfId="0" applyFont="1" applyFill="1" applyBorder="1" applyAlignment="1">
      <alignment vertical="center"/>
    </xf>
    <xf numFmtId="0" fontId="31" fillId="2" borderId="3" xfId="0" applyFont="1" applyFill="1" applyBorder="1" applyAlignment="1">
      <alignment vertical="center"/>
    </xf>
    <xf numFmtId="0" fontId="31" fillId="2" borderId="20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165" fontId="18" fillId="2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165" fontId="25" fillId="2" borderId="41" xfId="0" applyNumberFormat="1" applyFont="1" applyFill="1" applyBorder="1" applyAlignment="1">
      <alignment horizontal="center" vertical="center"/>
    </xf>
    <xf numFmtId="165" fontId="25" fillId="2" borderId="42" xfId="0" applyNumberFormat="1" applyFont="1" applyFill="1" applyBorder="1" applyAlignment="1">
      <alignment horizontal="center" vertical="center"/>
    </xf>
    <xf numFmtId="165" fontId="25" fillId="2" borderId="20" xfId="0" applyNumberFormat="1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1" fontId="21" fillId="2" borderId="21" xfId="0" applyNumberFormat="1" applyFont="1" applyFill="1" applyBorder="1" applyAlignment="1">
      <alignment horizontal="center" vertical="center"/>
    </xf>
    <xf numFmtId="1" fontId="21" fillId="2" borderId="22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left"/>
      <protection locked="0"/>
    </xf>
    <xf numFmtId="0" fontId="28" fillId="2" borderId="3" xfId="0" applyFont="1" applyFill="1" applyBorder="1" applyAlignment="1" applyProtection="1">
      <alignment horizontal="left"/>
      <protection locked="0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0" fontId="27" fillId="2" borderId="0" xfId="0" applyFont="1" applyFill="1" applyBorder="1"/>
    <xf numFmtId="0" fontId="28" fillId="2" borderId="3" xfId="0" applyFont="1" applyFill="1" applyBorder="1" applyAlignment="1">
      <alignment horizontal="center"/>
    </xf>
    <xf numFmtId="0" fontId="27" fillId="2" borderId="0" xfId="0" applyFont="1" applyFill="1" applyBorder="1" applyAlignment="1"/>
    <xf numFmtId="0" fontId="7" fillId="2" borderId="4" xfId="0" applyFont="1" applyFill="1" applyBorder="1" applyAlignment="1" applyProtection="1">
      <protection locked="0"/>
    </xf>
    <xf numFmtId="0" fontId="28" fillId="2" borderId="3" xfId="0" applyFont="1" applyFill="1" applyBorder="1" applyAlignment="1" applyProtection="1"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9"/>
  <sheetViews>
    <sheetView tabSelected="1" view="pageLayout" zoomScaleNormal="120" workbookViewId="0">
      <selection activeCell="B2" sqref="B2:F2"/>
    </sheetView>
  </sheetViews>
  <sheetFormatPr baseColWidth="10" defaultColWidth="11.42578125" defaultRowHeight="15" x14ac:dyDescent="0.25"/>
  <cols>
    <col min="2" max="2" width="11.42578125" customWidth="1"/>
    <col min="3" max="3" width="6.42578125" customWidth="1"/>
    <col min="4" max="4" width="6" customWidth="1"/>
    <col min="5" max="5" width="6.42578125" customWidth="1"/>
    <col min="6" max="6" width="6" customWidth="1"/>
    <col min="7" max="7" width="6.42578125" customWidth="1"/>
    <col min="8" max="8" width="6" customWidth="1"/>
    <col min="9" max="9" width="6.42578125" customWidth="1"/>
    <col min="10" max="10" width="6" customWidth="1"/>
    <col min="11" max="11" width="6.42578125" customWidth="1"/>
    <col min="12" max="12" width="6" customWidth="1"/>
    <col min="13" max="13" width="6.42578125" customWidth="1"/>
    <col min="14" max="14" width="6" customWidth="1"/>
    <col min="15" max="15" width="6.42578125" customWidth="1"/>
    <col min="16" max="16" width="6" customWidth="1"/>
    <col min="17" max="17" width="6.42578125" customWidth="1"/>
    <col min="18" max="18" width="6" customWidth="1"/>
    <col min="19" max="19" width="6.42578125" customWidth="1"/>
    <col min="20" max="20" width="6" customWidth="1"/>
    <col min="21" max="21" width="6.42578125" customWidth="1"/>
    <col min="22" max="22" width="6" customWidth="1"/>
    <col min="23" max="23" width="6.42578125" customWidth="1"/>
    <col min="24" max="24" width="6" customWidth="1"/>
    <col min="25" max="25" width="6.42578125" customWidth="1"/>
    <col min="26" max="26" width="6" customWidth="1"/>
  </cols>
  <sheetData>
    <row r="1" spans="1:26" ht="16.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40"/>
      <c r="N1" s="40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8.75" customHeight="1" x14ac:dyDescent="0.25">
      <c r="A2" s="41" t="s">
        <v>9</v>
      </c>
      <c r="B2" s="189"/>
      <c r="C2" s="189"/>
      <c r="D2" s="189"/>
      <c r="E2" s="189"/>
      <c r="F2" s="189"/>
      <c r="G2" s="196" t="s">
        <v>10</v>
      </c>
      <c r="H2" s="196"/>
      <c r="I2" s="200"/>
      <c r="J2" s="200"/>
      <c r="K2" s="200"/>
      <c r="L2" s="200"/>
      <c r="M2" s="200"/>
      <c r="N2" s="200"/>
      <c r="O2" s="200"/>
      <c r="P2" s="200"/>
      <c r="Q2" s="39" t="s">
        <v>50</v>
      </c>
      <c r="R2" s="124"/>
      <c r="S2" s="124"/>
      <c r="T2" s="124"/>
      <c r="U2" s="124"/>
      <c r="V2" s="196" t="s">
        <v>48</v>
      </c>
      <c r="W2" s="196"/>
      <c r="X2" s="196"/>
      <c r="Y2" s="124"/>
      <c r="Z2" s="124"/>
    </row>
    <row r="3" spans="1:26" ht="18.75" customHeight="1" x14ac:dyDescent="0.25">
      <c r="A3" s="121" t="s">
        <v>8</v>
      </c>
      <c r="B3" s="190"/>
      <c r="C3" s="190"/>
      <c r="D3" s="190"/>
      <c r="E3" s="190"/>
      <c r="F3" s="190"/>
      <c r="G3" s="199" t="s">
        <v>11</v>
      </c>
      <c r="H3" s="199"/>
      <c r="I3" s="199"/>
      <c r="J3" s="201"/>
      <c r="K3" s="201"/>
      <c r="L3" s="201"/>
      <c r="M3" s="201"/>
      <c r="N3" s="201"/>
      <c r="O3" s="201"/>
      <c r="P3" s="201"/>
      <c r="Q3" s="197" t="s">
        <v>60</v>
      </c>
      <c r="R3" s="197"/>
      <c r="S3" s="197"/>
      <c r="T3" s="197"/>
      <c r="U3" s="197"/>
      <c r="V3" s="112"/>
      <c r="W3" s="42"/>
      <c r="X3" s="38"/>
      <c r="Y3" s="38"/>
      <c r="Z3" s="38"/>
    </row>
    <row r="4" spans="1:26" ht="18.75" customHeight="1" x14ac:dyDescent="0.25">
      <c r="A4" s="197" t="s">
        <v>56</v>
      </c>
      <c r="B4" s="197"/>
      <c r="C4" s="198" t="s">
        <v>58</v>
      </c>
      <c r="D4" s="198"/>
      <c r="E4" s="198"/>
      <c r="F4" s="198"/>
      <c r="G4" s="197" t="s">
        <v>57</v>
      </c>
      <c r="H4" s="197"/>
      <c r="I4" s="197"/>
      <c r="J4" s="197"/>
      <c r="K4" s="198" t="s">
        <v>59</v>
      </c>
      <c r="L4" s="198"/>
      <c r="M4" s="198"/>
      <c r="N4" s="198"/>
      <c r="O4" s="198"/>
      <c r="P4" s="122"/>
      <c r="Q4" s="123"/>
      <c r="R4" s="123"/>
      <c r="S4" s="123"/>
      <c r="T4" s="123"/>
      <c r="U4" s="123"/>
      <c r="V4" s="38"/>
      <c r="W4" s="38"/>
      <c r="X4" s="38"/>
      <c r="Y4" s="38"/>
      <c r="Z4" s="38"/>
    </row>
    <row r="5" spans="1:26" ht="9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21.75" customHeight="1" thickBot="1" x14ac:dyDescent="0.3">
      <c r="A6" s="144" t="s">
        <v>49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</row>
    <row r="7" spans="1:26" ht="14.25" customHeight="1" thickBot="1" x14ac:dyDescent="0.3">
      <c r="A7" s="43"/>
      <c r="B7" s="43"/>
      <c r="C7" s="173" t="s">
        <v>14</v>
      </c>
      <c r="D7" s="174"/>
      <c r="E7" s="174"/>
      <c r="F7" s="175"/>
      <c r="G7" s="173" t="s">
        <v>27</v>
      </c>
      <c r="H7" s="174"/>
      <c r="I7" s="174"/>
      <c r="J7" s="179"/>
      <c r="K7" s="174" t="s">
        <v>47</v>
      </c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3" t="s">
        <v>15</v>
      </c>
      <c r="X7" s="179"/>
      <c r="Y7" s="167" t="s">
        <v>53</v>
      </c>
      <c r="Z7" s="168"/>
    </row>
    <row r="8" spans="1:26" ht="26.25" customHeight="1" thickBot="1" x14ac:dyDescent="0.3">
      <c r="A8" s="43"/>
      <c r="B8" s="43"/>
      <c r="C8" s="176"/>
      <c r="D8" s="177"/>
      <c r="E8" s="177"/>
      <c r="F8" s="178"/>
      <c r="G8" s="176"/>
      <c r="H8" s="177"/>
      <c r="I8" s="177"/>
      <c r="J8" s="180"/>
      <c r="K8" s="193" t="s">
        <v>28</v>
      </c>
      <c r="L8" s="193"/>
      <c r="M8" s="193"/>
      <c r="N8" s="194"/>
      <c r="O8" s="195" t="s">
        <v>30</v>
      </c>
      <c r="P8" s="193"/>
      <c r="Q8" s="193"/>
      <c r="R8" s="194"/>
      <c r="S8" s="191" t="s">
        <v>1</v>
      </c>
      <c r="T8" s="192"/>
      <c r="U8" s="192"/>
      <c r="V8" s="192"/>
      <c r="W8" s="176"/>
      <c r="X8" s="180"/>
      <c r="Y8" s="169"/>
      <c r="Z8" s="170"/>
    </row>
    <row r="9" spans="1:26" ht="35.1" customHeight="1" x14ac:dyDescent="0.25">
      <c r="A9" s="152" t="s">
        <v>0</v>
      </c>
      <c r="B9" s="153"/>
      <c r="C9" s="44" t="s">
        <v>39</v>
      </c>
      <c r="D9" s="45" t="s">
        <v>13</v>
      </c>
      <c r="E9" s="45" t="s">
        <v>2</v>
      </c>
      <c r="F9" s="45" t="s">
        <v>5</v>
      </c>
      <c r="G9" s="44" t="s">
        <v>3</v>
      </c>
      <c r="H9" s="45" t="s">
        <v>4</v>
      </c>
      <c r="I9" s="45" t="s">
        <v>2</v>
      </c>
      <c r="J9" s="45" t="s">
        <v>5</v>
      </c>
      <c r="K9" s="44" t="s">
        <v>3</v>
      </c>
      <c r="L9" s="45" t="s">
        <v>4</v>
      </c>
      <c r="M9" s="45" t="s">
        <v>2</v>
      </c>
      <c r="N9" s="45" t="s">
        <v>5</v>
      </c>
      <c r="O9" s="44" t="s">
        <v>3</v>
      </c>
      <c r="P9" s="45" t="s">
        <v>4</v>
      </c>
      <c r="Q9" s="45" t="s">
        <v>2</v>
      </c>
      <c r="R9" s="45" t="s">
        <v>5</v>
      </c>
      <c r="S9" s="44" t="s">
        <v>3</v>
      </c>
      <c r="T9" s="45" t="s">
        <v>4</v>
      </c>
      <c r="U9" s="45" t="s">
        <v>2</v>
      </c>
      <c r="V9" s="45" t="s">
        <v>5</v>
      </c>
      <c r="W9" s="44" t="s">
        <v>39</v>
      </c>
      <c r="X9" s="46" t="s">
        <v>13</v>
      </c>
      <c r="Y9" s="47" t="s">
        <v>3</v>
      </c>
      <c r="Z9" s="46" t="s">
        <v>45</v>
      </c>
    </row>
    <row r="10" spans="1:26" ht="18" customHeight="1" x14ac:dyDescent="0.25">
      <c r="A10" s="161" t="s">
        <v>18</v>
      </c>
      <c r="B10" s="155"/>
      <c r="C10" s="100"/>
      <c r="D10" s="48">
        <f>IF(X13="o",10,20)</f>
        <v>20</v>
      </c>
      <c r="E10" s="101"/>
      <c r="F10" s="48">
        <f>IF(X13="o",15,30)</f>
        <v>30</v>
      </c>
      <c r="G10" s="102"/>
      <c r="H10" s="48">
        <f>IF(X13="o",101.25,202.5)</f>
        <v>202.5</v>
      </c>
      <c r="I10" s="104"/>
      <c r="J10" s="49">
        <f>IF(X13="o",50.625,101.25)</f>
        <v>101.25</v>
      </c>
      <c r="K10" s="107"/>
      <c r="L10" s="48">
        <f>IF(X13="o",124.875,249.75)</f>
        <v>249.75</v>
      </c>
      <c r="M10" s="104"/>
      <c r="N10" s="50">
        <f>IF(X13="o",62.4375,124.875)</f>
        <v>124.875</v>
      </c>
      <c r="O10" s="102"/>
      <c r="P10" s="48">
        <f>IF(X13="o",162,324)</f>
        <v>324</v>
      </c>
      <c r="Q10" s="104"/>
      <c r="R10" s="50">
        <f>IF(X13="o",81,162)</f>
        <v>162</v>
      </c>
      <c r="S10" s="109"/>
      <c r="T10" s="48">
        <f>IF(X13="o",202.5,405)</f>
        <v>405</v>
      </c>
      <c r="U10" s="104"/>
      <c r="V10" s="50">
        <f>IF(X13="o",101.25,202.5)</f>
        <v>202.5</v>
      </c>
      <c r="W10" s="102"/>
      <c r="X10" s="49">
        <f>IF(X13="o",16.5375,33.075)</f>
        <v>33.075000000000003</v>
      </c>
      <c r="Y10" s="109"/>
      <c r="Z10" s="110"/>
    </row>
    <row r="11" spans="1:26" ht="18" customHeight="1" x14ac:dyDescent="0.25">
      <c r="A11" s="161" t="s">
        <v>17</v>
      </c>
      <c r="B11" s="155"/>
      <c r="C11" s="100"/>
      <c r="D11" s="48">
        <f>IF(X13="o",10,20)</f>
        <v>20</v>
      </c>
      <c r="E11" s="101"/>
      <c r="F11" s="48">
        <f>IF(X13="o",15,30)</f>
        <v>30</v>
      </c>
      <c r="G11" s="102"/>
      <c r="H11" s="48">
        <f>IF(X13="o",75,150)</f>
        <v>150</v>
      </c>
      <c r="I11" s="105"/>
      <c r="J11" s="49">
        <f>IF(X13="o",37.5,75)</f>
        <v>75</v>
      </c>
      <c r="K11" s="107"/>
      <c r="L11" s="48">
        <f>IF(X13="o",92.5,185)</f>
        <v>185</v>
      </c>
      <c r="M11" s="104"/>
      <c r="N11" s="50">
        <f>IF(X13="o",46.25,92.5)</f>
        <v>92.5</v>
      </c>
      <c r="O11" s="102"/>
      <c r="P11" s="48">
        <f>IF(X13="o",120,240)</f>
        <v>240</v>
      </c>
      <c r="Q11" s="104"/>
      <c r="R11" s="50">
        <f>IF(X13="o",60,120)</f>
        <v>120</v>
      </c>
      <c r="S11" s="109"/>
      <c r="T11" s="48">
        <f>IF(X13="o",150,300)</f>
        <v>300</v>
      </c>
      <c r="U11" s="104"/>
      <c r="V11" s="50">
        <f>IF(X13="o",75,150)</f>
        <v>150</v>
      </c>
      <c r="W11" s="102"/>
      <c r="X11" s="49">
        <f>IF(X13="o",12.25,24.5)</f>
        <v>24.5</v>
      </c>
      <c r="Y11" s="109"/>
      <c r="Z11" s="110"/>
    </row>
    <row r="12" spans="1:26" ht="18" customHeight="1" thickBot="1" x14ac:dyDescent="0.3">
      <c r="A12" s="184" t="s">
        <v>42</v>
      </c>
      <c r="B12" s="185"/>
      <c r="C12" s="186" t="s">
        <v>31</v>
      </c>
      <c r="D12" s="187"/>
      <c r="E12" s="187"/>
      <c r="F12" s="188"/>
      <c r="G12" s="103"/>
      <c r="H12" s="51">
        <f>IF(X13="o",26.25,52.5)</f>
        <v>52.5</v>
      </c>
      <c r="I12" s="106"/>
      <c r="J12" s="52">
        <f>IF(X13="o",13.125,26.25)</f>
        <v>26.25</v>
      </c>
      <c r="K12" s="108"/>
      <c r="L12" s="51">
        <f>IF(X13="o",32.375,64.75)</f>
        <v>64.75</v>
      </c>
      <c r="M12" s="106"/>
      <c r="N12" s="53">
        <f>IF(X13="o",16.1875,32.375)</f>
        <v>32.375</v>
      </c>
      <c r="O12" s="103"/>
      <c r="P12" s="51">
        <f>IF(X13="o",42,84)</f>
        <v>84</v>
      </c>
      <c r="Q12" s="106"/>
      <c r="R12" s="53">
        <f>IF(X13="o",21,42)</f>
        <v>42</v>
      </c>
      <c r="S12" s="103"/>
      <c r="T12" s="51">
        <f>IF(X13="o",52.5,105)</f>
        <v>105</v>
      </c>
      <c r="U12" s="106"/>
      <c r="V12" s="53">
        <f>IF(X13="o",26.25,52.5)</f>
        <v>52.5</v>
      </c>
      <c r="W12" s="171" t="s">
        <v>31</v>
      </c>
      <c r="X12" s="172"/>
      <c r="Y12" s="103"/>
      <c r="Z12" s="111"/>
    </row>
    <row r="13" spans="1:26" x14ac:dyDescent="0.25">
      <c r="A13" s="54"/>
      <c r="B13" s="54"/>
      <c r="C13" s="55"/>
      <c r="D13" s="55"/>
      <c r="E13" s="55"/>
      <c r="F13" s="55"/>
      <c r="G13" s="55"/>
      <c r="H13" s="38"/>
      <c r="I13" s="38"/>
      <c r="J13" s="38"/>
      <c r="K13" s="38"/>
      <c r="L13" s="38"/>
      <c r="M13" s="38"/>
      <c r="N13" s="38"/>
      <c r="O13" s="56"/>
      <c r="P13" s="56"/>
      <c r="Q13" s="56"/>
      <c r="R13" s="56"/>
      <c r="S13" s="158" t="s">
        <v>35</v>
      </c>
      <c r="T13" s="158"/>
      <c r="U13" s="158"/>
      <c r="V13" s="158"/>
      <c r="W13" s="158"/>
      <c r="X13" s="119"/>
      <c r="Y13" s="38"/>
      <c r="Z13" s="38"/>
    </row>
    <row r="14" spans="1:26" ht="15" customHeight="1" x14ac:dyDescent="0.25">
      <c r="A14" s="57"/>
      <c r="B14" s="57"/>
      <c r="C14" s="38"/>
      <c r="D14" s="38"/>
      <c r="E14" s="38"/>
      <c r="F14" s="38"/>
      <c r="G14" s="43"/>
      <c r="H14" s="58"/>
      <c r="I14" s="59"/>
      <c r="J14" s="59"/>
      <c r="K14" s="59"/>
      <c r="L14" s="58"/>
      <c r="M14" s="59"/>
      <c r="N14" s="58"/>
      <c r="O14" s="159" t="s">
        <v>33</v>
      </c>
      <c r="P14" s="159"/>
      <c r="Q14" s="159"/>
      <c r="R14" s="159"/>
      <c r="S14" s="159"/>
      <c r="T14" s="159"/>
      <c r="U14" s="159"/>
      <c r="V14" s="159"/>
      <c r="W14" s="159"/>
      <c r="X14" s="160">
        <f>(C10*D10)+(E10*F10)+(C11*D11)+(E11*F11)+(G10*H10)+(I10*J10)+(K10*L10)+(M10*N10)+(O10*P10)+(Q10*R10)+(S10*T10)+(U10*V10)+(G11*H11)+(I11*J11)+(K11*L11)+(M11*N11)+(O11*P11)+(Q11*R11)+(S11*T11)+(U11*V11)+(G12*H12)+(I12*J12)+(K12*L12)+(M12*N12)+(O12*P12)+(Q12*R12)+(S12*T12)+(U12*V12)+(W10*X10)+(W11*X11)+(Y10*Z10)+(Y11*Z11)+(Y12*Z12)</f>
        <v>0</v>
      </c>
      <c r="Y14" s="160"/>
      <c r="Z14" s="38"/>
    </row>
    <row r="15" spans="1:26" ht="21" customHeight="1" x14ac:dyDescent="0.25">
      <c r="A15" s="60"/>
      <c r="B15" s="43"/>
      <c r="C15" s="38"/>
      <c r="D15" s="38"/>
      <c r="E15" s="38"/>
      <c r="F15" s="38"/>
      <c r="G15" s="43"/>
      <c r="H15" s="38"/>
      <c r="I15" s="61"/>
      <c r="J15" s="61"/>
      <c r="K15" s="61"/>
      <c r="L15" s="38"/>
      <c r="M15" s="62"/>
      <c r="N15" s="62"/>
      <c r="O15" s="62"/>
      <c r="P15" s="58"/>
      <c r="Q15" s="63"/>
      <c r="R15" s="58"/>
      <c r="S15" s="64"/>
      <c r="T15" s="58"/>
      <c r="U15" s="63"/>
      <c r="V15" s="58"/>
      <c r="W15" s="38"/>
      <c r="X15" s="38"/>
      <c r="Y15" s="38"/>
      <c r="Z15" s="38"/>
    </row>
    <row r="16" spans="1:26" ht="29.25" customHeight="1" thickBot="1" x14ac:dyDescent="0.3">
      <c r="A16" s="181" t="s">
        <v>54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65"/>
      <c r="N16" s="143" t="s">
        <v>55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1:35" ht="15.75" customHeight="1" x14ac:dyDescent="0.25">
      <c r="A17" s="43"/>
      <c r="B17" s="43"/>
      <c r="C17" s="173" t="s">
        <v>14</v>
      </c>
      <c r="D17" s="174"/>
      <c r="E17" s="174"/>
      <c r="F17" s="175"/>
      <c r="G17" s="173" t="s">
        <v>40</v>
      </c>
      <c r="H17" s="174"/>
      <c r="I17" s="174"/>
      <c r="J17" s="179"/>
      <c r="K17" s="173" t="s">
        <v>41</v>
      </c>
      <c r="L17" s="179"/>
      <c r="M17" s="66"/>
      <c r="N17" s="66"/>
      <c r="O17" s="67"/>
      <c r="P17" s="67"/>
      <c r="Q17" s="182" t="s">
        <v>14</v>
      </c>
      <c r="R17" s="182"/>
      <c r="S17" s="182"/>
      <c r="T17" s="182"/>
      <c r="U17" s="182" t="s">
        <v>40</v>
      </c>
      <c r="V17" s="182"/>
      <c r="W17" s="182"/>
      <c r="X17" s="182"/>
      <c r="Y17" s="182" t="s">
        <v>41</v>
      </c>
      <c r="Z17" s="182"/>
    </row>
    <row r="18" spans="1:35" ht="14.25" customHeight="1" thickBot="1" x14ac:dyDescent="0.3">
      <c r="A18" s="43"/>
      <c r="B18" s="43"/>
      <c r="C18" s="176"/>
      <c r="D18" s="177"/>
      <c r="E18" s="177"/>
      <c r="F18" s="178"/>
      <c r="G18" s="176"/>
      <c r="H18" s="177"/>
      <c r="I18" s="177"/>
      <c r="J18" s="180"/>
      <c r="K18" s="176"/>
      <c r="L18" s="180"/>
      <c r="M18" s="66"/>
      <c r="N18" s="66"/>
      <c r="O18" s="67"/>
      <c r="P18" s="67"/>
      <c r="Q18" s="183"/>
      <c r="R18" s="183"/>
      <c r="S18" s="183"/>
      <c r="T18" s="183"/>
      <c r="U18" s="183"/>
      <c r="V18" s="183"/>
      <c r="W18" s="183"/>
      <c r="X18" s="183"/>
      <c r="Y18" s="183"/>
      <c r="Z18" s="183"/>
    </row>
    <row r="19" spans="1:35" ht="30" customHeight="1" x14ac:dyDescent="0.25">
      <c r="A19" s="152" t="s">
        <v>0</v>
      </c>
      <c r="B19" s="153"/>
      <c r="C19" s="44" t="s">
        <v>39</v>
      </c>
      <c r="D19" s="45" t="s">
        <v>13</v>
      </c>
      <c r="E19" s="45" t="s">
        <v>2</v>
      </c>
      <c r="F19" s="45" t="s">
        <v>5</v>
      </c>
      <c r="G19" s="44" t="s">
        <v>3</v>
      </c>
      <c r="H19" s="45" t="s">
        <v>4</v>
      </c>
      <c r="I19" s="45" t="s">
        <v>2</v>
      </c>
      <c r="J19" s="46" t="s">
        <v>5</v>
      </c>
      <c r="K19" s="44" t="s">
        <v>39</v>
      </c>
      <c r="L19" s="46" t="s">
        <v>13</v>
      </c>
      <c r="M19" s="68"/>
      <c r="N19" s="152" t="s">
        <v>0</v>
      </c>
      <c r="O19" s="153"/>
      <c r="P19" s="154"/>
      <c r="Q19" s="69" t="s">
        <v>19</v>
      </c>
      <c r="R19" s="69" t="s">
        <v>12</v>
      </c>
      <c r="S19" s="69" t="s">
        <v>20</v>
      </c>
      <c r="T19" s="45" t="s">
        <v>12</v>
      </c>
      <c r="U19" s="70" t="s">
        <v>3</v>
      </c>
      <c r="V19" s="69" t="s">
        <v>12</v>
      </c>
      <c r="W19" s="69" t="s">
        <v>2</v>
      </c>
      <c r="X19" s="71" t="s">
        <v>12</v>
      </c>
      <c r="Y19" s="72" t="s">
        <v>26</v>
      </c>
      <c r="Z19" s="71" t="s">
        <v>12</v>
      </c>
      <c r="AB19" s="27"/>
      <c r="AC19" s="27"/>
      <c r="AD19" s="27"/>
      <c r="AE19" s="27"/>
      <c r="AF19" s="27"/>
      <c r="AG19" s="27"/>
      <c r="AH19" s="27"/>
      <c r="AI19" s="27"/>
    </row>
    <row r="20" spans="1:35" ht="18" customHeight="1" thickBot="1" x14ac:dyDescent="0.3">
      <c r="A20" s="161" t="s">
        <v>32</v>
      </c>
      <c r="B20" s="155"/>
      <c r="C20" s="100"/>
      <c r="D20" s="48">
        <f>IF(K22="o",10,20)</f>
        <v>20</v>
      </c>
      <c r="E20" s="101"/>
      <c r="F20" s="48">
        <f>IF(K22="o",15,30)</f>
        <v>30</v>
      </c>
      <c r="G20" s="102"/>
      <c r="H20" s="73">
        <f>IF(K22="o",62.5,125)</f>
        <v>125</v>
      </c>
      <c r="I20" s="105"/>
      <c r="J20" s="49">
        <f>IF(K22="o",31.25,62.5)</f>
        <v>62.5</v>
      </c>
      <c r="K20" s="102"/>
      <c r="L20" s="49">
        <f>IF(K22="o",12.25,24.5)</f>
        <v>24.5</v>
      </c>
      <c r="M20" s="74"/>
      <c r="N20" s="155" t="s">
        <v>52</v>
      </c>
      <c r="O20" s="156"/>
      <c r="P20" s="157"/>
      <c r="Q20" s="106"/>
      <c r="R20" s="53">
        <f>IF(Y22="o",10,20)</f>
        <v>20</v>
      </c>
      <c r="S20" s="117"/>
      <c r="T20" s="51">
        <f>IF(Y22="o",15,30)</f>
        <v>30</v>
      </c>
      <c r="U20" s="115"/>
      <c r="V20" s="75">
        <f>IF(Y22="o",62.5,125)</f>
        <v>125</v>
      </c>
      <c r="W20" s="106"/>
      <c r="X20" s="52">
        <f>IF(Y22="o",31.25,62.5)</f>
        <v>62.5</v>
      </c>
      <c r="Y20" s="118"/>
      <c r="Z20" s="52">
        <f>IF(Y22="o",12.25,24.5)</f>
        <v>24.5</v>
      </c>
      <c r="AB20" s="27"/>
      <c r="AC20" s="27"/>
      <c r="AD20" s="27"/>
      <c r="AE20" s="27"/>
      <c r="AF20" s="27"/>
      <c r="AG20" s="27"/>
      <c r="AH20" s="27"/>
      <c r="AI20" s="27"/>
    </row>
    <row r="21" spans="1:35" ht="18" customHeight="1" thickBot="1" x14ac:dyDescent="0.3">
      <c r="A21" s="161" t="s">
        <v>16</v>
      </c>
      <c r="B21" s="155"/>
      <c r="C21" s="113"/>
      <c r="D21" s="51">
        <f>IF(K22="o",10,20)</f>
        <v>20</v>
      </c>
      <c r="E21" s="114"/>
      <c r="F21" s="51">
        <f>IF(K22="o",15,30)</f>
        <v>30</v>
      </c>
      <c r="G21" s="115"/>
      <c r="H21" s="51">
        <f>IF(K22="o",62.5,125)</f>
        <v>125</v>
      </c>
      <c r="I21" s="116"/>
      <c r="J21" s="52">
        <f>IF(K22="o",31.25,62.5)</f>
        <v>62.5</v>
      </c>
      <c r="K21" s="115"/>
      <c r="L21" s="52">
        <f>IF(K22="o",12.25,24.5)</f>
        <v>24.5</v>
      </c>
      <c r="M21" s="38"/>
      <c r="N21" s="76"/>
      <c r="O21" s="38"/>
      <c r="P21" s="77"/>
      <c r="Q21" s="38"/>
      <c r="R21" s="38"/>
      <c r="S21" s="76"/>
      <c r="T21" s="78"/>
      <c r="U21" s="78"/>
      <c r="V21" s="78"/>
      <c r="W21" s="78"/>
      <c r="X21" s="78"/>
      <c r="Y21" s="79"/>
      <c r="Z21" s="38"/>
    </row>
    <row r="22" spans="1:35" x14ac:dyDescent="0.25">
      <c r="A22" s="38"/>
      <c r="B22" s="56"/>
      <c r="C22" s="56"/>
      <c r="D22" s="56"/>
      <c r="E22" s="56"/>
      <c r="F22" s="158" t="s">
        <v>35</v>
      </c>
      <c r="G22" s="158"/>
      <c r="H22" s="158"/>
      <c r="I22" s="158"/>
      <c r="J22" s="158"/>
      <c r="K22" s="119"/>
      <c r="L22" s="38"/>
      <c r="M22" s="38"/>
      <c r="N22" s="38"/>
      <c r="O22" s="38"/>
      <c r="P22" s="38"/>
      <c r="Q22" s="38"/>
      <c r="R22" s="38"/>
      <c r="S22" s="76"/>
      <c r="T22" s="158" t="s">
        <v>35</v>
      </c>
      <c r="U22" s="158"/>
      <c r="V22" s="158"/>
      <c r="W22" s="158"/>
      <c r="X22" s="158"/>
      <c r="Y22" s="120"/>
      <c r="Z22" s="38"/>
    </row>
    <row r="23" spans="1:35" ht="15.75" customHeight="1" x14ac:dyDescent="0.25">
      <c r="A23" s="80"/>
      <c r="B23" s="159" t="s">
        <v>33</v>
      </c>
      <c r="C23" s="159"/>
      <c r="D23" s="159"/>
      <c r="E23" s="159"/>
      <c r="F23" s="159"/>
      <c r="G23" s="159"/>
      <c r="H23" s="159"/>
      <c r="I23" s="159"/>
      <c r="J23" s="159"/>
      <c r="K23" s="160">
        <f>(C20*D20)+(E20*F20)+(G20*H20)+(I20*J20)+(K20*L20)+(C21*D21)+(E21*F21)+(G21*H21)+(I21*J21)+(K21*L21)</f>
        <v>0</v>
      </c>
      <c r="L23" s="160"/>
      <c r="M23" s="38"/>
      <c r="N23" s="38"/>
      <c r="O23" s="38"/>
      <c r="P23" s="159" t="s">
        <v>34</v>
      </c>
      <c r="Q23" s="159"/>
      <c r="R23" s="159"/>
      <c r="S23" s="159"/>
      <c r="T23" s="159"/>
      <c r="U23" s="159"/>
      <c r="V23" s="159"/>
      <c r="W23" s="159"/>
      <c r="X23" s="159"/>
      <c r="Y23" s="142">
        <f>(Q20*R20)+(S20*T20)+(U20*V20)+(W20*X20)+(Y20*Z20)</f>
        <v>0</v>
      </c>
      <c r="Z23" s="142"/>
    </row>
    <row r="24" spans="1:35" ht="24.75" customHeight="1" x14ac:dyDescent="0.25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2"/>
      <c r="L24" s="82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35" ht="21.75" customHeight="1" thickBot="1" x14ac:dyDescent="0.3">
      <c r="A25" s="83" t="s">
        <v>46</v>
      </c>
      <c r="B25" s="83"/>
      <c r="C25" s="38"/>
      <c r="D25" s="38"/>
      <c r="E25" s="38"/>
      <c r="F25" s="38"/>
      <c r="G25" s="38"/>
      <c r="H25" s="38"/>
      <c r="I25" s="38"/>
      <c r="J25" s="84"/>
      <c r="K25" s="83"/>
      <c r="L25" s="162" t="s">
        <v>29</v>
      </c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38"/>
    </row>
    <row r="26" spans="1:35" ht="18" customHeight="1" x14ac:dyDescent="0.25">
      <c r="A26" s="149" t="s">
        <v>25</v>
      </c>
      <c r="B26" s="149"/>
      <c r="C26" s="149"/>
      <c r="D26" s="149"/>
      <c r="E26" s="149"/>
      <c r="F26" s="149"/>
      <c r="G26" s="149"/>
      <c r="H26" s="151">
        <f>0.03*(X14+K23)</f>
        <v>0</v>
      </c>
      <c r="I26" s="151"/>
      <c r="J26" s="85"/>
      <c r="K26" s="38"/>
      <c r="L26" s="148" t="s">
        <v>23</v>
      </c>
      <c r="M26" s="134"/>
      <c r="N26" s="134"/>
      <c r="O26" s="134"/>
      <c r="P26" s="135"/>
      <c r="Q26" s="163">
        <f>(X14+K23)-H26</f>
        <v>0</v>
      </c>
      <c r="R26" s="166"/>
      <c r="S26" s="133" t="s">
        <v>21</v>
      </c>
      <c r="T26" s="134"/>
      <c r="U26" s="134"/>
      <c r="V26" s="134"/>
      <c r="W26" s="135"/>
      <c r="X26" s="163">
        <f>H26+H27+H29</f>
        <v>0</v>
      </c>
      <c r="Y26" s="164"/>
      <c r="Z26" s="38"/>
    </row>
    <row r="27" spans="1:35" ht="18" customHeight="1" x14ac:dyDescent="0.25">
      <c r="A27" s="150" t="s">
        <v>51</v>
      </c>
      <c r="B27" s="150"/>
      <c r="C27" s="150"/>
      <c r="D27" s="150"/>
      <c r="E27" s="150"/>
      <c r="F27" s="150"/>
      <c r="G27" s="150"/>
      <c r="H27" s="151">
        <f>5*U20</f>
        <v>0</v>
      </c>
      <c r="I27" s="151"/>
      <c r="J27" s="85"/>
      <c r="K27" s="38"/>
      <c r="L27" s="145" t="s">
        <v>61</v>
      </c>
      <c r="M27" s="146"/>
      <c r="N27" s="146"/>
      <c r="O27" s="146"/>
      <c r="P27" s="147"/>
      <c r="Q27" s="140">
        <f>IF(V3="o",((Q26+H26+H28+H29)*0.05),0)</f>
        <v>0</v>
      </c>
      <c r="R27" s="141"/>
      <c r="S27" s="133" t="s">
        <v>36</v>
      </c>
      <c r="T27" s="134"/>
      <c r="U27" s="134"/>
      <c r="V27" s="134"/>
      <c r="W27" s="135"/>
      <c r="X27" s="140">
        <f>H28</f>
        <v>0</v>
      </c>
      <c r="Y27" s="165"/>
      <c r="Z27" s="38"/>
    </row>
    <row r="28" spans="1:35" ht="18" customHeight="1" thickBot="1" x14ac:dyDescent="0.3">
      <c r="A28" s="150" t="s">
        <v>6</v>
      </c>
      <c r="B28" s="150"/>
      <c r="C28" s="150"/>
      <c r="D28" s="150"/>
      <c r="E28" s="150"/>
      <c r="F28" s="150"/>
      <c r="G28" s="150"/>
      <c r="H28" s="125">
        <f>0.07*(X14+K23+Y23)</f>
        <v>0</v>
      </c>
      <c r="I28" s="125"/>
      <c r="J28" s="85"/>
      <c r="K28" s="38"/>
      <c r="L28" s="145" t="s">
        <v>62</v>
      </c>
      <c r="M28" s="146"/>
      <c r="N28" s="146"/>
      <c r="O28" s="146"/>
      <c r="P28" s="147"/>
      <c r="Q28" s="140">
        <f>IF(V3="o",((Q26+H26+H28+H29)*0.09975),0)</f>
        <v>0</v>
      </c>
      <c r="R28" s="141"/>
      <c r="S28" s="133" t="s">
        <v>22</v>
      </c>
      <c r="T28" s="134"/>
      <c r="U28" s="134"/>
      <c r="V28" s="134"/>
      <c r="W28" s="135"/>
      <c r="X28" s="138">
        <f>H30</f>
        <v>0</v>
      </c>
      <c r="Y28" s="139"/>
      <c r="Z28" s="38"/>
    </row>
    <row r="29" spans="1:35" ht="18" customHeight="1" thickBot="1" x14ac:dyDescent="0.3">
      <c r="A29" s="150" t="s">
        <v>7</v>
      </c>
      <c r="B29" s="150"/>
      <c r="C29" s="150"/>
      <c r="D29" s="150"/>
      <c r="E29" s="150"/>
      <c r="F29" s="150"/>
      <c r="G29" s="150"/>
      <c r="H29" s="137">
        <f>0.04*(X14+K23+Y23)</f>
        <v>0</v>
      </c>
      <c r="I29" s="137"/>
      <c r="J29" s="86"/>
      <c r="K29" s="38"/>
      <c r="L29" s="148" t="s">
        <v>24</v>
      </c>
      <c r="M29" s="134"/>
      <c r="N29" s="134"/>
      <c r="O29" s="134"/>
      <c r="P29" s="135"/>
      <c r="Q29" s="138">
        <f>SUM(Q26:R28)</f>
        <v>0</v>
      </c>
      <c r="R29" s="139"/>
      <c r="S29" s="87"/>
      <c r="T29" s="86"/>
      <c r="U29" s="86"/>
      <c r="V29" s="88"/>
      <c r="W29" s="88"/>
      <c r="X29" s="38"/>
      <c r="Y29" s="38"/>
      <c r="Z29" s="38"/>
    </row>
    <row r="30" spans="1:35" ht="18" customHeight="1" x14ac:dyDescent="0.25">
      <c r="A30" s="136" t="s">
        <v>63</v>
      </c>
      <c r="B30" s="136"/>
      <c r="C30" s="136"/>
      <c r="D30" s="136"/>
      <c r="E30" s="136"/>
      <c r="F30" s="136"/>
      <c r="G30" s="136"/>
      <c r="H30" s="137">
        <f>0.0344925*(X14+K23+Y23)</f>
        <v>0</v>
      </c>
      <c r="I30" s="137"/>
      <c r="J30" s="38"/>
      <c r="K30" s="38"/>
      <c r="L30" s="126" t="s">
        <v>43</v>
      </c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38"/>
    </row>
    <row r="31" spans="1:35" x14ac:dyDescent="0.25">
      <c r="A31" s="38"/>
      <c r="B31" s="38"/>
      <c r="C31" s="89"/>
      <c r="D31" s="89"/>
      <c r="E31" s="89"/>
      <c r="F31" s="89"/>
      <c r="G31" s="89"/>
      <c r="H31" s="90"/>
      <c r="I31" s="90"/>
      <c r="J31" s="38"/>
      <c r="K31" s="38"/>
      <c r="L31" s="38"/>
      <c r="M31" s="38"/>
      <c r="N31" s="38"/>
      <c r="O31" s="38"/>
      <c r="P31" s="38"/>
      <c r="Q31" s="91"/>
      <c r="R31" s="38"/>
      <c r="S31" s="92"/>
      <c r="T31" s="91"/>
      <c r="U31" s="91"/>
      <c r="V31" s="91"/>
      <c r="W31" s="91"/>
      <c r="X31" s="38"/>
      <c r="Y31" s="38"/>
      <c r="Z31" s="38"/>
    </row>
    <row r="32" spans="1:35" x14ac:dyDescent="0.25">
      <c r="A32" s="38"/>
      <c r="B32" s="38"/>
      <c r="C32" s="93"/>
      <c r="D32" s="93"/>
      <c r="E32" s="93"/>
      <c r="F32" s="93"/>
      <c r="G32" s="93"/>
      <c r="H32" s="94"/>
      <c r="I32" s="94"/>
      <c r="J32" s="38"/>
      <c r="K32" s="38"/>
      <c r="L32" s="38"/>
      <c r="M32" s="38"/>
      <c r="N32" s="38"/>
      <c r="O32" s="38"/>
      <c r="P32" s="38"/>
      <c r="Q32" s="91"/>
      <c r="R32" s="38"/>
      <c r="S32" s="92"/>
      <c r="T32" s="91"/>
      <c r="U32" s="91"/>
      <c r="V32" s="91"/>
      <c r="W32" s="91"/>
      <c r="X32" s="38"/>
      <c r="Y32" s="38"/>
      <c r="Z32" s="38"/>
    </row>
    <row r="33" spans="1:26" x14ac:dyDescent="0.25">
      <c r="A33" s="131"/>
      <c r="B33" s="131"/>
      <c r="C33" s="131"/>
      <c r="D33" s="131"/>
      <c r="E33" s="131"/>
      <c r="F33" s="131"/>
      <c r="G33" s="131"/>
      <c r="H33" s="131"/>
      <c r="I33" s="131"/>
      <c r="J33" s="38"/>
      <c r="K33" s="38"/>
      <c r="L33" s="129"/>
      <c r="M33" s="129"/>
      <c r="N33" s="129"/>
      <c r="O33" s="129"/>
      <c r="P33" s="129"/>
      <c r="Q33" s="129"/>
      <c r="R33" s="38"/>
      <c r="S33" s="127"/>
      <c r="T33" s="127"/>
      <c r="U33" s="127"/>
      <c r="V33" s="127"/>
      <c r="W33" s="127"/>
      <c r="X33" s="127"/>
      <c r="Y33" s="38"/>
      <c r="Z33" s="38"/>
    </row>
    <row r="34" spans="1:26" x14ac:dyDescent="0.25">
      <c r="A34" s="131"/>
      <c r="B34" s="131"/>
      <c r="C34" s="131"/>
      <c r="D34" s="131"/>
      <c r="E34" s="131"/>
      <c r="F34" s="131"/>
      <c r="G34" s="131"/>
      <c r="H34" s="131"/>
      <c r="I34" s="131"/>
      <c r="J34" s="38"/>
      <c r="K34" s="38"/>
      <c r="L34" s="129"/>
      <c r="M34" s="129"/>
      <c r="N34" s="129"/>
      <c r="O34" s="129"/>
      <c r="P34" s="129"/>
      <c r="Q34" s="129"/>
      <c r="R34" s="95"/>
      <c r="S34" s="127"/>
      <c r="T34" s="127"/>
      <c r="U34" s="127"/>
      <c r="V34" s="127"/>
      <c r="W34" s="127"/>
      <c r="X34" s="127"/>
      <c r="Y34" s="38"/>
      <c r="Z34" s="38"/>
    </row>
    <row r="35" spans="1:26" x14ac:dyDescent="0.25">
      <c r="A35" s="132"/>
      <c r="B35" s="132"/>
      <c r="C35" s="132"/>
      <c r="D35" s="132"/>
      <c r="E35" s="132"/>
      <c r="F35" s="132"/>
      <c r="G35" s="132"/>
      <c r="H35" s="132"/>
      <c r="I35" s="132"/>
      <c r="J35" s="96"/>
      <c r="K35" s="96"/>
      <c r="L35" s="130"/>
      <c r="M35" s="130"/>
      <c r="N35" s="130"/>
      <c r="O35" s="130"/>
      <c r="P35" s="130"/>
      <c r="Q35" s="130"/>
      <c r="R35" s="97"/>
      <c r="S35" s="128"/>
      <c r="T35" s="128"/>
      <c r="U35" s="128"/>
      <c r="V35" s="128"/>
      <c r="W35" s="128"/>
      <c r="X35" s="128"/>
      <c r="Y35" s="38"/>
      <c r="Z35" s="38"/>
    </row>
    <row r="36" spans="1:26" x14ac:dyDescent="0.25">
      <c r="A36" s="98" t="s">
        <v>44</v>
      </c>
      <c r="B36" s="97"/>
      <c r="C36" s="97"/>
      <c r="D36" s="97"/>
      <c r="E36" s="97"/>
      <c r="F36" s="38"/>
      <c r="G36" s="97"/>
      <c r="H36" s="97"/>
      <c r="I36" s="97"/>
      <c r="J36" s="97"/>
      <c r="K36" s="97"/>
      <c r="L36" s="99" t="s">
        <v>37</v>
      </c>
      <c r="M36" s="80"/>
      <c r="N36" s="80"/>
      <c r="O36" s="80"/>
      <c r="P36" s="80"/>
      <c r="Q36" s="38"/>
      <c r="R36" s="38"/>
      <c r="S36" s="80" t="s">
        <v>38</v>
      </c>
      <c r="T36" s="38"/>
      <c r="U36" s="38"/>
      <c r="V36" s="38"/>
      <c r="W36" s="38"/>
      <c r="X36" s="38"/>
      <c r="Y36" s="38"/>
      <c r="Z36" s="38"/>
    </row>
    <row r="37" spans="1:26" ht="13.5" customHeight="1" x14ac:dyDescent="0.25">
      <c r="A37" s="98"/>
      <c r="B37" s="97"/>
      <c r="C37" s="97"/>
      <c r="D37" s="97"/>
      <c r="E37" s="97"/>
      <c r="F37" s="96"/>
      <c r="G37" s="97"/>
      <c r="H37" s="97"/>
      <c r="I37" s="97"/>
      <c r="J37" s="97"/>
      <c r="K37" s="97"/>
      <c r="L37" s="97"/>
      <c r="M37" s="97"/>
      <c r="N37" s="9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x14ac:dyDescent="0.25">
      <c r="A38" s="97"/>
      <c r="B38" s="97"/>
      <c r="C38" s="97"/>
      <c r="D38" s="97"/>
      <c r="E38" s="97"/>
      <c r="F38" s="96"/>
      <c r="G38" s="97"/>
      <c r="H38" s="97"/>
      <c r="I38" s="97"/>
      <c r="J38" s="97"/>
      <c r="K38" s="97"/>
      <c r="L38" s="38"/>
      <c r="M38" s="97"/>
      <c r="N38" s="97"/>
      <c r="O38" s="96"/>
      <c r="P38" s="96"/>
      <c r="Q38" s="38"/>
      <c r="R38" s="38"/>
      <c r="S38" s="38"/>
      <c r="T38" s="38"/>
      <c r="U38" s="38"/>
      <c r="V38" s="38"/>
      <c r="W38" s="38"/>
      <c r="X38" s="96"/>
      <c r="Y38" s="38"/>
      <c r="Z38" s="38"/>
    </row>
    <row r="39" spans="1:26" x14ac:dyDescent="0.25">
      <c r="A39" s="1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6" ht="15.75" customHeight="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7"/>
      <c r="M40" s="1"/>
      <c r="N40" s="1"/>
      <c r="O40" s="10"/>
      <c r="P40" s="10"/>
      <c r="Q40" s="1"/>
      <c r="R40" s="1"/>
      <c r="S40" s="1"/>
      <c r="T40" s="1"/>
      <c r="U40" s="1"/>
      <c r="V40" s="1"/>
      <c r="W40" s="1"/>
      <c r="X40" s="1"/>
    </row>
    <row r="41" spans="1:26" ht="15.75" customHeight="1" x14ac:dyDescent="0.25">
      <c r="A41" s="26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1"/>
      <c r="N41" s="1"/>
      <c r="O41" s="28"/>
      <c r="P41" s="28"/>
      <c r="Q41" s="10"/>
      <c r="R41" s="10"/>
      <c r="S41" s="10"/>
      <c r="T41" s="10"/>
      <c r="U41" s="10"/>
      <c r="V41" s="10"/>
      <c r="W41" s="10"/>
      <c r="X41" s="1"/>
    </row>
    <row r="42" spans="1:26" ht="15" customHeight="1" x14ac:dyDescent="0.25">
      <c r="A42" s="26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1"/>
      <c r="N42" s="1"/>
      <c r="O42" s="29"/>
      <c r="P42" s="29"/>
      <c r="Q42" s="28"/>
      <c r="R42" s="28"/>
      <c r="S42" s="28"/>
      <c r="T42" s="28"/>
      <c r="U42" s="28"/>
      <c r="V42" s="30"/>
      <c r="W42" s="30"/>
      <c r="X42" s="1"/>
    </row>
    <row r="43" spans="1:26" x14ac:dyDescent="0.25">
      <c r="A43" s="26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33"/>
      <c r="M43" s="1"/>
      <c r="N43" s="1"/>
      <c r="O43" s="29"/>
      <c r="P43" s="29"/>
      <c r="Q43" s="29"/>
      <c r="R43" s="29"/>
      <c r="S43" s="29"/>
      <c r="T43" s="29"/>
      <c r="U43" s="29"/>
      <c r="V43" s="34"/>
      <c r="W43" s="34"/>
      <c r="X43" s="1"/>
    </row>
    <row r="44" spans="1:26" x14ac:dyDescent="0.25">
      <c r="A44" s="8"/>
      <c r="B44" s="8"/>
      <c r="C44" s="3"/>
      <c r="D44" s="31"/>
      <c r="E44" s="32"/>
      <c r="F44" s="33"/>
      <c r="G44" s="32"/>
      <c r="H44" s="33"/>
      <c r="I44" s="33"/>
      <c r="J44" s="33"/>
      <c r="K44" s="33"/>
      <c r="L44" s="1"/>
      <c r="M44" s="1"/>
      <c r="N44" s="1"/>
      <c r="O44" s="29"/>
      <c r="P44" s="29"/>
      <c r="Q44" s="29"/>
      <c r="R44" s="29"/>
      <c r="S44" s="29"/>
      <c r="T44" s="29"/>
      <c r="U44" s="29"/>
      <c r="V44" s="30"/>
      <c r="W44" s="30"/>
      <c r="X44" s="1"/>
    </row>
    <row r="45" spans="1:26" x14ac:dyDescent="0.25">
      <c r="A45" s="1"/>
      <c r="B45" s="1"/>
      <c r="C45" s="1"/>
      <c r="D45" s="1"/>
      <c r="E45" s="2"/>
      <c r="F45" s="12"/>
      <c r="G45" s="12"/>
      <c r="H45" s="12"/>
      <c r="I45" s="12"/>
      <c r="J45" s="12"/>
      <c r="K45" s="35"/>
      <c r="L45" s="37"/>
      <c r="M45" s="1"/>
      <c r="N45" s="1"/>
      <c r="O45" s="29"/>
      <c r="P45" s="29"/>
      <c r="Q45" s="29"/>
      <c r="R45" s="29"/>
      <c r="S45" s="29"/>
      <c r="T45" s="29"/>
      <c r="U45" s="29"/>
      <c r="V45" s="30"/>
      <c r="W45" s="30"/>
      <c r="X45" s="1"/>
    </row>
    <row r="46" spans="1:26" x14ac:dyDescent="0.25">
      <c r="A46" s="1"/>
      <c r="B46" s="36"/>
      <c r="C46" s="4"/>
      <c r="D46" s="4"/>
      <c r="E46" s="4"/>
      <c r="F46" s="4"/>
      <c r="G46" s="4"/>
      <c r="H46" s="4"/>
      <c r="I46" s="4"/>
      <c r="J46" s="4"/>
      <c r="K46" s="37"/>
      <c r="L46" s="1"/>
      <c r="M46" s="1"/>
      <c r="N46" s="1"/>
      <c r="O46" s="1"/>
      <c r="P46" s="1"/>
      <c r="Q46" s="29"/>
      <c r="R46" s="29"/>
      <c r="S46" s="29"/>
      <c r="T46" s="29"/>
      <c r="U46" s="29"/>
      <c r="V46" s="30"/>
      <c r="W46" s="30"/>
      <c r="X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5"/>
      <c r="O49" s="25"/>
      <c r="P49" s="25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"/>
      <c r="L50" s="1"/>
      <c r="M50" s="1"/>
      <c r="N50" s="22"/>
      <c r="O50" s="23"/>
      <c r="P50" s="23"/>
      <c r="Q50" s="25"/>
      <c r="R50" s="21"/>
      <c r="S50" s="21"/>
      <c r="T50" s="21"/>
      <c r="U50" s="21"/>
      <c r="V50" s="21"/>
      <c r="W50" s="21"/>
      <c r="X50" s="21"/>
    </row>
    <row r="51" spans="1:24" x14ac:dyDescent="0.25">
      <c r="A51" s="16"/>
      <c r="B51" s="16"/>
      <c r="C51" s="17"/>
      <c r="D51" s="18"/>
      <c r="E51" s="16"/>
      <c r="F51" s="16"/>
      <c r="G51" s="16"/>
      <c r="H51" s="16"/>
      <c r="I51" s="19"/>
      <c r="J51" s="19"/>
      <c r="K51" s="1"/>
      <c r="L51" s="1"/>
      <c r="M51" s="1"/>
      <c r="N51" s="9"/>
      <c r="O51" s="9"/>
      <c r="P51" s="9"/>
      <c r="Q51" s="23"/>
      <c r="R51" s="1"/>
      <c r="S51" s="22"/>
      <c r="T51" s="22"/>
      <c r="U51" s="24"/>
      <c r="V51" s="24"/>
      <c r="W51" s="24"/>
      <c r="X51" s="24"/>
    </row>
    <row r="52" spans="1:24" x14ac:dyDescent="0.25">
      <c r="A52" s="16"/>
      <c r="B52" s="16"/>
      <c r="C52" s="17"/>
      <c r="D52" s="17"/>
      <c r="E52" s="16"/>
      <c r="F52" s="16"/>
      <c r="G52" s="16"/>
      <c r="H52" s="16"/>
      <c r="I52" s="19"/>
      <c r="J52" s="19"/>
      <c r="K52" s="1"/>
      <c r="L52" s="1"/>
      <c r="M52" s="1"/>
      <c r="N52" s="9"/>
      <c r="O52" s="9"/>
      <c r="P52" s="9"/>
      <c r="Q52" s="9"/>
      <c r="R52" s="9"/>
      <c r="S52" s="7"/>
      <c r="T52" s="7"/>
      <c r="U52" s="7"/>
      <c r="V52" s="7"/>
      <c r="W52" s="7"/>
      <c r="X52" s="7"/>
    </row>
    <row r="53" spans="1:24" x14ac:dyDescent="0.25">
      <c r="A53" s="16"/>
      <c r="B53" s="16"/>
      <c r="C53" s="17"/>
      <c r="D53" s="17"/>
      <c r="E53" s="16"/>
      <c r="F53" s="16"/>
      <c r="G53" s="16"/>
      <c r="H53" s="16"/>
      <c r="I53" s="19"/>
      <c r="J53" s="19"/>
      <c r="K53" s="1"/>
      <c r="L53" s="1"/>
      <c r="M53" s="1"/>
      <c r="N53" s="9"/>
      <c r="O53" s="9"/>
      <c r="P53" s="9"/>
      <c r="Q53" s="9"/>
      <c r="R53" s="9"/>
      <c r="S53" s="7"/>
      <c r="T53" s="7"/>
      <c r="U53" s="7"/>
      <c r="V53" s="7"/>
      <c r="W53" s="7"/>
      <c r="X53" s="7"/>
    </row>
    <row r="54" spans="1:24" x14ac:dyDescent="0.25">
      <c r="A54" s="16"/>
      <c r="B54" s="16"/>
      <c r="C54" s="17"/>
      <c r="D54" s="17"/>
      <c r="E54" s="14"/>
      <c r="F54" s="5"/>
      <c r="G54" s="6"/>
      <c r="H54" s="6"/>
      <c r="I54" s="15"/>
      <c r="J54" s="15"/>
      <c r="K54" s="1"/>
      <c r="L54" s="1"/>
      <c r="M54" s="1"/>
      <c r="N54" s="25"/>
      <c r="O54" s="25"/>
      <c r="P54" s="25"/>
      <c r="Q54" s="9"/>
      <c r="R54" s="9"/>
      <c r="S54" s="7"/>
      <c r="T54" s="7"/>
      <c r="U54" s="7"/>
      <c r="V54" s="7"/>
      <c r="W54" s="7"/>
      <c r="X54" s="7"/>
    </row>
    <row r="55" spans="1:2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5"/>
      <c r="R55" s="25"/>
      <c r="S55" s="1"/>
      <c r="T55" s="20"/>
      <c r="U55" s="20"/>
      <c r="V55" s="20"/>
      <c r="W55" s="20"/>
      <c r="X55" s="20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24" x14ac:dyDescent="0.25">
      <c r="A58" s="1"/>
    </row>
    <row r="59" spans="1:24" x14ac:dyDescent="0.25">
      <c r="A59" s="1"/>
    </row>
  </sheetData>
  <sheetProtection algorithmName="SHA-512" hashValue="D/ySTmT264FbGWrgAXLwUeVSyZUS7E3tVwg3Uvf+3SGI0v6s5JAH4tDW9iajrnwtA74i0C+xNNzrtPzLyrPT9g==" saltValue="4KYWk2S94uwX2x752jM02w==" spinCount="100000" sheet="1" selectLockedCells="1"/>
  <mergeCells count="80">
    <mergeCell ref="K4:O4"/>
    <mergeCell ref="G3:I3"/>
    <mergeCell ref="R2:U2"/>
    <mergeCell ref="I2:P2"/>
    <mergeCell ref="J3:P3"/>
    <mergeCell ref="C12:F12"/>
    <mergeCell ref="W7:X8"/>
    <mergeCell ref="B2:F2"/>
    <mergeCell ref="B3:F3"/>
    <mergeCell ref="S8:V8"/>
    <mergeCell ref="K7:V7"/>
    <mergeCell ref="C7:F8"/>
    <mergeCell ref="G7:J8"/>
    <mergeCell ref="K8:N8"/>
    <mergeCell ref="O8:R8"/>
    <mergeCell ref="V2:X2"/>
    <mergeCell ref="G2:H2"/>
    <mergeCell ref="Q3:U3"/>
    <mergeCell ref="G4:J4"/>
    <mergeCell ref="A4:B4"/>
    <mergeCell ref="C4:F4"/>
    <mergeCell ref="Y7:Z8"/>
    <mergeCell ref="W12:X12"/>
    <mergeCell ref="X14:Y14"/>
    <mergeCell ref="O14:W14"/>
    <mergeCell ref="C17:F18"/>
    <mergeCell ref="G17:J18"/>
    <mergeCell ref="K17:L18"/>
    <mergeCell ref="A16:L16"/>
    <mergeCell ref="Q17:T18"/>
    <mergeCell ref="U17:X18"/>
    <mergeCell ref="Y17:Z18"/>
    <mergeCell ref="A12:B12"/>
    <mergeCell ref="S13:W13"/>
    <mergeCell ref="A9:B9"/>
    <mergeCell ref="A10:B10"/>
    <mergeCell ref="A11:B11"/>
    <mergeCell ref="L25:Y25"/>
    <mergeCell ref="X26:Y26"/>
    <mergeCell ref="X27:Y27"/>
    <mergeCell ref="Q26:R26"/>
    <mergeCell ref="Q27:R27"/>
    <mergeCell ref="S26:W26"/>
    <mergeCell ref="S27:W27"/>
    <mergeCell ref="L26:P26"/>
    <mergeCell ref="L27:P27"/>
    <mergeCell ref="N19:P19"/>
    <mergeCell ref="N20:P20"/>
    <mergeCell ref="F22:J22"/>
    <mergeCell ref="B23:J23"/>
    <mergeCell ref="K23:L23"/>
    <mergeCell ref="A19:B19"/>
    <mergeCell ref="A21:B21"/>
    <mergeCell ref="A20:B20"/>
    <mergeCell ref="P23:X23"/>
    <mergeCell ref="T22:X22"/>
    <mergeCell ref="L28:P28"/>
    <mergeCell ref="L29:P29"/>
    <mergeCell ref="A26:G26"/>
    <mergeCell ref="A27:G27"/>
    <mergeCell ref="A28:G28"/>
    <mergeCell ref="A29:G29"/>
    <mergeCell ref="H26:I26"/>
    <mergeCell ref="H27:I27"/>
    <mergeCell ref="Y2:Z2"/>
    <mergeCell ref="H28:I28"/>
    <mergeCell ref="L30:Y30"/>
    <mergeCell ref="S33:X35"/>
    <mergeCell ref="L33:Q35"/>
    <mergeCell ref="A33:I35"/>
    <mergeCell ref="S28:W28"/>
    <mergeCell ref="A30:G30"/>
    <mergeCell ref="H29:I29"/>
    <mergeCell ref="H30:I30"/>
    <mergeCell ref="X28:Y28"/>
    <mergeCell ref="Q28:R28"/>
    <mergeCell ref="Y23:Z23"/>
    <mergeCell ref="N16:Z16"/>
    <mergeCell ref="A6:Z6"/>
    <mergeCell ref="Q29:R29"/>
  </mergeCells>
  <pageMargins left="0.25" right="0.25" top="0.75" bottom="0.49135220125786161" header="0.3" footer="0.3"/>
  <pageSetup scale="77" orientation="landscape" r:id="rId1"/>
  <headerFooter>
    <oddHeader xml:space="preserve">&amp;C&amp;"Arial,Gras"&amp;10ANNEXE A
Contrat de services à l'occasion de la production d'un spectacle - Répétition et représentation&amp;"-,Normal"&amp;11
</oddHeader>
    <oddFooter>&amp;C&amp;"Arial,Normal"&amp;9
Les parties aux présentes conviennent que le présent contrat de services est soumis à l'&amp;"Arial,Gras"Entente collective GMMQ-ADISQ visant la production de spectacles&amp;"Arial,Normal" en vigueur depu&amp;K000000is le 8 décembre 2016&amp;K01+000.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Contrat-type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Hébert</dc:creator>
  <cp:lastModifiedBy>Simon Prud'homme</cp:lastModifiedBy>
  <cp:lastPrinted>2016-10-20T13:49:23Z</cp:lastPrinted>
  <dcterms:created xsi:type="dcterms:W3CDTF">2016-08-15T19:29:53Z</dcterms:created>
  <dcterms:modified xsi:type="dcterms:W3CDTF">2018-07-30T20:11:21Z</dcterms:modified>
</cp:coreProperties>
</file>